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Operations\Сайт-141\"/>
    </mc:Choice>
  </mc:AlternateContent>
  <workbookProtection workbookAlgorithmName="SHA-512" workbookHashValue="eo1zNk+yzSkbPwczGqKAnOijBe8yWDmkryPhg0MAvcpz/5SAB70hu1+op8xwqbIoj0vTp9VFCmltNUXLbUSbwA==" workbookSaltValue="+S2MMMHTwQ8atUgdtLzV3w==" workbookSpinCount="100000" lockStructure="1"/>
  <bookViews>
    <workbookView xWindow="0" yWindow="0" windowWidth="20295" windowHeight="6510"/>
  </bookViews>
  <sheets>
    <sheet name="UAH" sheetId="2" r:id="rId1"/>
    <sheet name="USD" sheetId="3" r:id="rId2"/>
    <sheet name="EUR" sheetId="5" r:id="rId3"/>
  </sheets>
  <calcPr calcId="162913" calcOnSave="0"/>
</workbook>
</file>

<file path=xl/calcChain.xml><?xml version="1.0" encoding="utf-8"?>
<calcChain xmlns="http://schemas.openxmlformats.org/spreadsheetml/2006/main">
  <c r="B14" i="5" l="1"/>
  <c r="J14" i="5"/>
  <c r="J8" i="5"/>
  <c r="I20" i="5" s="1"/>
  <c r="C9" i="5" s="1"/>
  <c r="B14" i="3"/>
  <c r="J14" i="3"/>
  <c r="J8" i="3"/>
  <c r="I20" i="3" s="1"/>
  <c r="C9" i="3" s="1"/>
  <c r="E9" i="3" s="1"/>
  <c r="C14" i="5" l="1"/>
  <c r="E9" i="5"/>
  <c r="C14" i="3"/>
  <c r="B14" i="2"/>
  <c r="F14" i="5" l="1"/>
  <c r="E14" i="5"/>
  <c r="D14" i="5"/>
  <c r="E14" i="3"/>
  <c r="F14" i="3"/>
  <c r="D14" i="3"/>
  <c r="F15" i="5" l="1"/>
  <c r="C15" i="5" s="1"/>
  <c r="F15" i="3"/>
  <c r="C15" i="3" s="1"/>
  <c r="J8" i="2" l="1"/>
  <c r="I20" i="2" s="1"/>
  <c r="C9" i="2" s="1"/>
  <c r="J14" i="2"/>
  <c r="C14" i="2" l="1"/>
  <c r="E9" i="2"/>
  <c r="D14" i="2"/>
  <c r="E14" i="2" l="1"/>
  <c r="F14" i="2"/>
  <c r="F15" i="2" l="1"/>
  <c r="C15" i="2" s="1"/>
</calcChain>
</file>

<file path=xl/sharedStrings.xml><?xml version="1.0" encoding="utf-8"?>
<sst xmlns="http://schemas.openxmlformats.org/spreadsheetml/2006/main" count="132" uniqueCount="33">
  <si>
    <t>Депозитний калькулятор</t>
  </si>
  <si>
    <t>Депозитний продукт</t>
  </si>
  <si>
    <t>Сума депозиту</t>
  </si>
  <si>
    <t>Результат</t>
  </si>
  <si>
    <t>Сума вкладу + отриманий прибуток</t>
  </si>
  <si>
    <t>Військовий збір</t>
  </si>
  <si>
    <t>Валоюта</t>
  </si>
  <si>
    <t>Строк (кількість днів)</t>
  </si>
  <si>
    <t>Стандарт</t>
  </si>
  <si>
    <t>Прибутковий</t>
  </si>
  <si>
    <t>UAH</t>
  </si>
  <si>
    <t>USD</t>
  </si>
  <si>
    <t>EUR</t>
  </si>
  <si>
    <t>від 7 днів</t>
  </si>
  <si>
    <t>від 14 днів</t>
  </si>
  <si>
    <t>від 275 днів</t>
  </si>
  <si>
    <t>строк</t>
  </si>
  <si>
    <t>від 21 днів</t>
  </si>
  <si>
    <t>від 31 днів</t>
  </si>
  <si>
    <t>від 61 днів</t>
  </si>
  <si>
    <t>від 91 днів</t>
  </si>
  <si>
    <t>від 181 днів</t>
  </si>
  <si>
    <t>366-732 днів</t>
  </si>
  <si>
    <t>мінімальна сума депозиту</t>
  </si>
  <si>
    <t>Нараховані проценти
на строк вкладу</t>
  </si>
  <si>
    <t>Разом до отримання</t>
  </si>
  <si>
    <t xml:space="preserve"> – обов'язкові до заповнення</t>
  </si>
  <si>
    <t>Податок 
на прибуток </t>
  </si>
  <si>
    <t>Відсоткова ставка без урахування сплати податків, % річних</t>
  </si>
  <si>
    <t>Відсоткова ставка з урахуванням сплати податків, % річних</t>
  </si>
  <si>
    <t>Для вибору іншої валюти вкладу оберіть відповідну вкладку аркушу</t>
  </si>
  <si>
    <t>Додаткові та супутні послуги відсутні</t>
  </si>
  <si>
    <t>Нараховані проценти
до отримання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</si>
</sst>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 tint="0.79998168889431442"/>
      <name val="Calibri"/>
      <family val="2"/>
      <charset val="204"/>
      <scheme val="minor"/>
    </font>
    <font>
      <b/>
      <sz val="11"/>
      <color theme="0" tint="0.79998168889431442"/>
      <name val="Calibri"/>
      <family val="2"/>
      <charset val="204"/>
      <scheme val="minor"/>
    </font>
    <font>
      <sz val="11"/>
      <color theme="4" tint="-0.499984740745262"/>
      <name val="Calibri"/>
      <family val="2"/>
      <charset val="204"/>
      <scheme val="minor"/>
    </font>
    <font>
      <b/>
      <sz val="11"/>
      <color theme="4" tint="-0.499984740745262"/>
      <name val="Calibri"/>
      <family val="2"/>
      <charset val="204"/>
      <scheme val="minor"/>
    </font>
    <font>
      <b/>
      <sz val="28"/>
      <color theme="4" tint="-0.499984740745262"/>
      <name val="Calibri"/>
      <family val="2"/>
      <charset val="204"/>
      <scheme val="minor"/>
    </font>
    <font>
      <sz val="10"/>
      <color theme="4" tint="-0.499984740745262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ck">
        <color theme="0" tint="0.79998168889431442"/>
      </left>
      <right style="thick">
        <color theme="0" tint="0.79998168889431442"/>
      </right>
      <top style="thick">
        <color theme="0" tint="0.79998168889431442"/>
      </top>
      <bottom style="thick">
        <color theme="0" tint="0.79998168889431442"/>
      </bottom>
      <diagonal/>
    </border>
    <border>
      <left style="thick">
        <color theme="0" tint="0.79995117038483843"/>
      </left>
      <right style="thick">
        <color theme="0" tint="0.79995117038483843"/>
      </right>
      <top style="thick">
        <color theme="0" tint="0.79995117038483843"/>
      </top>
      <bottom style="thick">
        <color theme="0" tint="0.79995117038483843"/>
      </bottom>
      <diagonal/>
    </border>
    <border>
      <left style="thick">
        <color theme="0" tint="0.79995117038483843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/>
    <xf numFmtId="10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/>
    <xf numFmtId="49" fontId="0" fillId="0" borderId="0" xfId="0" applyNumberFormat="1"/>
    <xf numFmtId="49" fontId="0" fillId="0" borderId="0" xfId="0" applyNumberFormat="1" applyAlignment="1">
      <alignment vertical="center"/>
    </xf>
    <xf numFmtId="4" fontId="3" fillId="3" borderId="1" xfId="0" applyNumberFormat="1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2" xfId="0" applyFont="1" applyFill="1" applyBorder="1" applyAlignment="1" applyProtection="1">
      <protection locked="0"/>
    </xf>
    <xf numFmtId="0" fontId="2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10" fontId="4" fillId="2" borderId="0" xfId="1" applyNumberFormat="1" applyFont="1" applyFill="1" applyProtection="1">
      <protection hidden="1"/>
    </xf>
    <xf numFmtId="0" fontId="5" fillId="2" borderId="0" xfId="0" applyFont="1" applyFill="1" applyProtection="1">
      <protection hidden="1"/>
    </xf>
    <xf numFmtId="0" fontId="4" fillId="2" borderId="5" xfId="0" applyFont="1" applyFill="1" applyBorder="1" applyProtection="1">
      <protection hidden="1"/>
    </xf>
    <xf numFmtId="0" fontId="7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Protection="1">
      <protection hidden="1"/>
    </xf>
    <xf numFmtId="10" fontId="7" fillId="2" borderId="0" xfId="0" applyNumberFormat="1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Protection="1">
      <protection hidden="1"/>
    </xf>
    <xf numFmtId="4" fontId="4" fillId="2" borderId="4" xfId="0" applyNumberFormat="1" applyFont="1" applyFill="1" applyBorder="1" applyProtection="1">
      <protection hidden="1"/>
    </xf>
    <xf numFmtId="4" fontId="5" fillId="2" borderId="0" xfId="0" applyNumberFormat="1" applyFont="1" applyFill="1" applyProtection="1">
      <protection hidden="1"/>
    </xf>
    <xf numFmtId="0" fontId="0" fillId="3" borderId="0" xfId="0" applyFill="1" applyProtection="1">
      <protection hidden="1"/>
    </xf>
    <xf numFmtId="0" fontId="3" fillId="3" borderId="2" xfId="0" applyFont="1" applyFill="1" applyBorder="1" applyAlignment="1" applyProtection="1">
      <protection hidden="1"/>
    </xf>
    <xf numFmtId="164" fontId="0" fillId="3" borderId="0" xfId="0" applyNumberFormat="1" applyFill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49" fontId="0" fillId="0" borderId="0" xfId="0" applyNumberFormat="1" applyProtection="1">
      <protection hidden="1"/>
    </xf>
    <xf numFmtId="10" fontId="0" fillId="0" borderId="0" xfId="0" applyNumberFormat="1" applyProtection="1">
      <protection hidden="1"/>
    </xf>
    <xf numFmtId="49" fontId="0" fillId="0" borderId="0" xfId="0" applyNumberFormat="1" applyAlignment="1" applyProtection="1">
      <alignment vertical="center"/>
      <protection hidden="1"/>
    </xf>
    <xf numFmtId="10" fontId="0" fillId="0" borderId="0" xfId="0" applyNumberForma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4" fontId="0" fillId="0" borderId="0" xfId="0" applyNumberFormat="1" applyAlignment="1" applyProtection="1">
      <alignment vertical="center"/>
      <protection hidden="1"/>
    </xf>
    <xf numFmtId="0" fontId="2" fillId="3" borderId="0" xfId="0" applyFont="1" applyFill="1" applyProtection="1">
      <protection locked="0"/>
    </xf>
    <xf numFmtId="0" fontId="0" fillId="0" borderId="0" xfId="0" applyProtection="1">
      <protection locked="0"/>
    </xf>
    <xf numFmtId="0" fontId="8" fillId="3" borderId="0" xfId="0" applyFont="1" applyFill="1" applyAlignment="1" applyProtection="1">
      <alignment horizontal="left" vertical="center" wrapText="1"/>
      <protection locked="0"/>
    </xf>
    <xf numFmtId="10" fontId="3" fillId="3" borderId="0" xfId="1" applyNumberFormat="1" applyFont="1" applyFill="1" applyAlignment="1" applyProtection="1">
      <alignment horizontal="center" vertical="center"/>
      <protection hidden="1"/>
    </xf>
    <xf numFmtId="4" fontId="10" fillId="2" borderId="4" xfId="0" applyNumberFormat="1" applyFont="1" applyFill="1" applyBorder="1" applyProtection="1">
      <protection hidden="1"/>
    </xf>
    <xf numFmtId="0" fontId="2" fillId="3" borderId="0" xfId="0" applyFont="1" applyFill="1" applyProtection="1"/>
    <xf numFmtId="0" fontId="3" fillId="3" borderId="0" xfId="0" applyFont="1" applyFill="1" applyProtection="1"/>
    <xf numFmtId="0" fontId="3" fillId="3" borderId="2" xfId="0" applyFont="1" applyFill="1" applyBorder="1" applyAlignment="1" applyProtection="1"/>
    <xf numFmtId="0" fontId="3" fillId="3" borderId="0" xfId="0" applyFont="1" applyFill="1" applyAlignment="1" applyProtection="1"/>
    <xf numFmtId="0" fontId="3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Alignment="1" applyProtection="1">
      <alignment horizontal="left" vertical="center" wrapText="1"/>
    </xf>
    <xf numFmtId="10" fontId="3" fillId="3" borderId="0" xfId="1" applyNumberFormat="1" applyFont="1" applyFill="1" applyAlignment="1" applyProtection="1">
      <alignment horizontal="center" vertical="center"/>
    </xf>
    <xf numFmtId="10" fontId="3" fillId="3" borderId="0" xfId="1" applyNumberFormat="1" applyFont="1" applyFill="1" applyAlignment="1" applyProtection="1">
      <alignment vertical="center"/>
    </xf>
    <xf numFmtId="0" fontId="4" fillId="2" borderId="0" xfId="0" applyFont="1" applyFill="1" applyProtection="1"/>
    <xf numFmtId="10" fontId="4" fillId="2" borderId="0" xfId="1" applyNumberFormat="1" applyFont="1" applyFill="1" applyProtection="1"/>
    <xf numFmtId="0" fontId="5" fillId="2" borderId="0" xfId="0" applyFont="1" applyFill="1" applyProtection="1"/>
    <xf numFmtId="0" fontId="4" fillId="2" borderId="5" xfId="0" applyFont="1" applyFill="1" applyBorder="1" applyProtection="1"/>
    <xf numFmtId="0" fontId="7" fillId="2" borderId="5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0" fontId="7" fillId="2" borderId="0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Protection="1"/>
    <xf numFmtId="4" fontId="10" fillId="2" borderId="4" xfId="0" applyNumberFormat="1" applyFont="1" applyFill="1" applyBorder="1" applyProtection="1"/>
    <xf numFmtId="4" fontId="4" fillId="2" borderId="4" xfId="0" applyNumberFormat="1" applyFont="1" applyFill="1" applyBorder="1" applyProtection="1"/>
    <xf numFmtId="0" fontId="0" fillId="3" borderId="0" xfId="0" applyFill="1" applyProtection="1"/>
    <xf numFmtId="164" fontId="0" fillId="3" borderId="0" xfId="0" applyNumberFormat="1" applyFill="1" applyProtection="1"/>
    <xf numFmtId="0" fontId="5" fillId="2" borderId="0" xfId="0" applyFont="1" applyFill="1" applyAlignment="1" applyProtection="1">
      <alignment horizontal="left" wrapText="1"/>
      <protection hidden="1"/>
    </xf>
    <xf numFmtId="0" fontId="8" fillId="3" borderId="0" xfId="0" applyFont="1" applyFill="1" applyAlignment="1" applyProtection="1">
      <alignment horizontal="left" vertical="center" wrapText="1"/>
      <protection hidden="1"/>
    </xf>
    <xf numFmtId="10" fontId="3" fillId="3" borderId="0" xfId="1" applyNumberFormat="1" applyFont="1" applyFill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/>
      <protection hidden="1"/>
    </xf>
    <xf numFmtId="49" fontId="3" fillId="3" borderId="3" xfId="0" applyNumberFormat="1" applyFont="1" applyFill="1" applyBorder="1" applyAlignment="1" applyProtection="1">
      <alignment horizontal="left" vertical="center"/>
      <protection hidden="1"/>
    </xf>
    <xf numFmtId="49" fontId="3" fillId="3" borderId="0" xfId="0" applyNumberFormat="1" applyFont="1" applyFill="1" applyAlignment="1" applyProtection="1">
      <alignment horizontal="left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9" fillId="3" borderId="0" xfId="0" applyFont="1" applyFill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right"/>
      <protection hidden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hidden="1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49" fontId="3" fillId="3" borderId="3" xfId="0" applyNumberFormat="1" applyFont="1" applyFill="1" applyBorder="1" applyAlignment="1" applyProtection="1">
      <alignment horizontal="left" vertical="center"/>
    </xf>
    <xf numFmtId="49" fontId="3" fillId="3" borderId="0" xfId="0" applyNumberFormat="1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03F7.5639C65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03F7.5639C65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03F7.5639C65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677955</xdr:colOff>
      <xdr:row>0</xdr:row>
      <xdr:rowOff>785288</xdr:rowOff>
    </xdr:to>
    <xdr:pic>
      <xdr:nvPicPr>
        <xdr:cNvPr id="2" name="Picture 2" descr="Ð ÐµÐ·ÑÐ»ÑÑÐ°Ñ Ð¿Ð¾ÑÑÐºÑ Ð·Ð¾Ð±ÑÐ°Ð¶ÐµÐ½Ñ Ð·Ð° Ð·Ð°Ð¿Ð¸ÑÐ¾Ð¼ &quot;crediteuropebank&quot;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73855" cy="785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677955</xdr:colOff>
      <xdr:row>0</xdr:row>
      <xdr:rowOff>785288</xdr:rowOff>
    </xdr:to>
    <xdr:pic>
      <xdr:nvPicPr>
        <xdr:cNvPr id="2" name="Picture 2" descr="Ð ÐµÐ·ÑÐ»ÑÑÐ°Ñ Ð¿Ð¾ÑÑÐºÑ Ð·Ð¾Ð±ÑÐ°Ð¶ÐµÐ½Ñ Ð·Ð° Ð·Ð°Ð¿Ð¸ÑÐ¾Ð¼ &quot;crediteuropebank&quot;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73855" cy="785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677955</xdr:colOff>
      <xdr:row>0</xdr:row>
      <xdr:rowOff>785288</xdr:rowOff>
    </xdr:to>
    <xdr:pic>
      <xdr:nvPicPr>
        <xdr:cNvPr id="2" name="Picture 2" descr="Ð ÐµÐ·ÑÐ»ÑÑÐ°Ñ Ð¿Ð¾ÑÑÐºÑ Ð·Ð¾Ð±ÑÐ°Ð¶ÐµÐ½Ñ Ð·Ð° Ð·Ð°Ð¿Ð¸ÑÐ¾Ð¼ &quot;crediteuropebank&quot;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54855" cy="785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21"/>
  <sheetViews>
    <sheetView showGridLines="0" showRowColHeaders="0" tabSelected="1" zoomScale="130" zoomScaleNormal="130" zoomScaleSheetLayoutView="115" workbookViewId="0">
      <selection activeCell="B2" sqref="B2:C4"/>
    </sheetView>
  </sheetViews>
  <sheetFormatPr defaultColWidth="0" defaultRowHeight="15" zeroHeight="1" x14ac:dyDescent="0.25"/>
  <cols>
    <col min="1" max="1" width="5" customWidth="1"/>
    <col min="2" max="2" width="21.5703125" customWidth="1"/>
    <col min="3" max="3" width="19.28515625" bestFit="1" customWidth="1"/>
    <col min="4" max="4" width="25.85546875" customWidth="1"/>
    <col min="5" max="5" width="13.42578125" customWidth="1"/>
    <col min="6" max="6" width="12" customWidth="1"/>
    <col min="7" max="10" width="9.140625" hidden="1" customWidth="1"/>
    <col min="11" max="12" width="12.140625" hidden="1" customWidth="1"/>
    <col min="13" max="13" width="11.140625" hidden="1" customWidth="1"/>
    <col min="14" max="15" width="10.140625" hidden="1" customWidth="1"/>
    <col min="16" max="16" width="13.28515625" hidden="1" customWidth="1"/>
    <col min="17" max="18" width="12.140625" hidden="1" customWidth="1"/>
    <col min="19" max="16384" width="9.140625" hidden="1"/>
  </cols>
  <sheetData>
    <row r="1" spans="1:22" ht="96.75" customHeight="1" x14ac:dyDescent="0.55000000000000004">
      <c r="A1" s="68" t="s">
        <v>0</v>
      </c>
      <c r="B1" s="68"/>
      <c r="C1" s="68"/>
      <c r="D1" s="68"/>
      <c r="E1" s="68"/>
      <c r="F1" s="68"/>
      <c r="G1">
        <v>30</v>
      </c>
    </row>
    <row r="2" spans="1:22" ht="3.75" customHeight="1" x14ac:dyDescent="0.25">
      <c r="A2" s="12"/>
      <c r="B2" s="76" t="s">
        <v>31</v>
      </c>
      <c r="C2" s="76"/>
      <c r="D2" s="12"/>
      <c r="E2" s="12"/>
      <c r="F2" s="12"/>
    </row>
    <row r="3" spans="1:22" ht="3.75" customHeight="1" x14ac:dyDescent="0.25">
      <c r="A3" s="12"/>
      <c r="B3" s="76"/>
      <c r="C3" s="76"/>
      <c r="D3" s="12"/>
      <c r="E3" s="12"/>
      <c r="F3" s="12"/>
    </row>
    <row r="4" spans="1:22" ht="4.5" customHeight="1" x14ac:dyDescent="0.25">
      <c r="A4" s="12"/>
      <c r="B4" s="76"/>
      <c r="C4" s="76"/>
      <c r="D4" s="12"/>
      <c r="E4" s="12"/>
      <c r="F4" s="12"/>
      <c r="K4" t="s">
        <v>16</v>
      </c>
      <c r="M4" s="78" t="s">
        <v>8</v>
      </c>
      <c r="N4" s="78"/>
      <c r="O4" s="6"/>
      <c r="P4" s="78" t="s">
        <v>9</v>
      </c>
      <c r="Q4" s="78"/>
      <c r="R4" s="78"/>
    </row>
    <row r="5" spans="1:22" ht="15.75" thickBot="1" x14ac:dyDescent="0.3">
      <c r="A5" s="12"/>
      <c r="B5" s="13" t="s">
        <v>1</v>
      </c>
      <c r="C5" s="13"/>
      <c r="D5" s="13" t="s">
        <v>6</v>
      </c>
      <c r="E5" s="12"/>
      <c r="F5" s="39"/>
      <c r="J5">
        <v>7</v>
      </c>
      <c r="M5" s="2" t="s">
        <v>10</v>
      </c>
      <c r="N5" s="2" t="s">
        <v>11</v>
      </c>
      <c r="O5" s="2" t="s">
        <v>12</v>
      </c>
      <c r="P5" s="2" t="s">
        <v>10</v>
      </c>
      <c r="Q5" s="2" t="s">
        <v>11</v>
      </c>
      <c r="R5" s="2" t="s">
        <v>12</v>
      </c>
      <c r="T5" s="2" t="s">
        <v>8</v>
      </c>
      <c r="V5" s="2" t="s">
        <v>10</v>
      </c>
    </row>
    <row r="6" spans="1:22" ht="16.5" thickTop="1" thickBot="1" x14ac:dyDescent="0.3">
      <c r="A6" s="12"/>
      <c r="B6" s="11" t="s">
        <v>8</v>
      </c>
      <c r="C6" s="14"/>
      <c r="D6" s="13" t="s">
        <v>10</v>
      </c>
      <c r="E6" s="12"/>
      <c r="F6" s="39"/>
      <c r="H6">
        <v>1</v>
      </c>
      <c r="I6">
        <v>7</v>
      </c>
      <c r="J6">
        <v>14</v>
      </c>
      <c r="K6" s="7" t="s">
        <v>13</v>
      </c>
      <c r="L6">
        <v>7</v>
      </c>
      <c r="M6" s="3">
        <v>1.4999999999999999E-2</v>
      </c>
      <c r="N6" s="3">
        <v>1E-3</v>
      </c>
      <c r="O6" s="3">
        <v>1E-3</v>
      </c>
      <c r="P6" s="3">
        <v>1.7500000000000002E-2</v>
      </c>
      <c r="Q6" s="3">
        <v>1.5E-3</v>
      </c>
      <c r="R6" s="3">
        <v>1.5E-3</v>
      </c>
      <c r="T6" t="s">
        <v>9</v>
      </c>
      <c r="V6" s="2" t="s">
        <v>11</v>
      </c>
    </row>
    <row r="7" spans="1:22" ht="16.5" thickTop="1" thickBot="1" x14ac:dyDescent="0.3">
      <c r="A7" s="12"/>
      <c r="B7" s="12"/>
      <c r="C7" s="13"/>
      <c r="D7" s="13"/>
      <c r="E7" s="12"/>
      <c r="F7" s="39"/>
      <c r="H7">
        <v>2</v>
      </c>
      <c r="I7">
        <v>14</v>
      </c>
      <c r="J7">
        <v>21</v>
      </c>
      <c r="K7" s="7" t="s">
        <v>14</v>
      </c>
      <c r="L7">
        <v>14</v>
      </c>
      <c r="M7" s="3">
        <v>0.02</v>
      </c>
      <c r="N7" s="3">
        <v>1E-3</v>
      </c>
      <c r="O7" s="3">
        <v>1E-3</v>
      </c>
      <c r="P7" s="3">
        <v>2.1499999999999998E-2</v>
      </c>
      <c r="Q7" s="3">
        <v>1.5E-3</v>
      </c>
      <c r="R7" s="3">
        <v>1.5E-3</v>
      </c>
      <c r="V7" s="2" t="s">
        <v>12</v>
      </c>
    </row>
    <row r="8" spans="1:22" ht="16.5" thickTop="1" thickBot="1" x14ac:dyDescent="0.3">
      <c r="A8" s="12"/>
      <c r="B8" s="15" t="s">
        <v>7</v>
      </c>
      <c r="C8" s="10">
        <v>45</v>
      </c>
      <c r="D8" s="16" t="s">
        <v>2</v>
      </c>
      <c r="E8" s="9">
        <v>5000</v>
      </c>
      <c r="F8" s="12"/>
      <c r="H8">
        <v>3</v>
      </c>
      <c r="I8">
        <v>21</v>
      </c>
      <c r="J8">
        <f t="shared" ref="J8:J14" si="0">+I9-1</f>
        <v>30</v>
      </c>
      <c r="K8" s="7" t="s">
        <v>17</v>
      </c>
      <c r="L8">
        <v>21</v>
      </c>
      <c r="M8" s="3">
        <v>2.5000000000000001E-2</v>
      </c>
      <c r="N8" s="3">
        <v>1E-3</v>
      </c>
      <c r="O8" s="3">
        <v>1E-3</v>
      </c>
      <c r="P8" s="3">
        <v>2.7E-2</v>
      </c>
      <c r="Q8" s="3">
        <v>1.5E-3</v>
      </c>
      <c r="R8" s="3">
        <v>1.5E-3</v>
      </c>
    </row>
    <row r="9" spans="1:22" ht="45.75" thickTop="1" x14ac:dyDescent="0.25">
      <c r="A9" s="12"/>
      <c r="B9" s="41" t="s">
        <v>28</v>
      </c>
      <c r="C9" s="42">
        <f>IF(B6=T5,VLOOKUP(I20,H6:M14,6,0),VLOOKUP(I20,H6:P15,9,0))</f>
        <v>0.03</v>
      </c>
      <c r="D9" s="66" t="s">
        <v>29</v>
      </c>
      <c r="E9" s="67">
        <f>C9*0.805</f>
        <v>2.4150000000000001E-2</v>
      </c>
      <c r="F9" s="12"/>
      <c r="H9">
        <v>4</v>
      </c>
      <c r="I9">
        <v>31</v>
      </c>
      <c r="J9">
        <v>61</v>
      </c>
      <c r="K9" s="7" t="s">
        <v>18</v>
      </c>
      <c r="L9">
        <v>31</v>
      </c>
      <c r="M9" s="3">
        <v>0.03</v>
      </c>
      <c r="N9" s="3">
        <v>2.5000000000000001E-3</v>
      </c>
      <c r="O9" s="3">
        <v>1E-3</v>
      </c>
      <c r="P9" s="3">
        <v>3.15E-2</v>
      </c>
      <c r="Q9" s="3">
        <v>3.5000000000000001E-3</v>
      </c>
      <c r="R9" s="3">
        <v>1.5E-3</v>
      </c>
    </row>
    <row r="10" spans="1:22" ht="4.5" customHeight="1" x14ac:dyDescent="0.25">
      <c r="A10" s="17"/>
      <c r="B10" s="17"/>
      <c r="C10" s="18"/>
      <c r="D10" s="17"/>
      <c r="E10" s="17"/>
      <c r="F10" s="19"/>
      <c r="H10">
        <v>5</v>
      </c>
      <c r="I10">
        <v>61</v>
      </c>
      <c r="J10">
        <v>91</v>
      </c>
      <c r="K10" s="7" t="s">
        <v>19</v>
      </c>
      <c r="L10">
        <v>61</v>
      </c>
      <c r="M10" s="3">
        <v>3.5000000000000003E-2</v>
      </c>
      <c r="N10" s="3">
        <v>5.0000000000000001E-3</v>
      </c>
      <c r="O10" s="3">
        <v>2.5000000000000001E-3</v>
      </c>
      <c r="P10" s="3">
        <v>3.7499999999999999E-2</v>
      </c>
      <c r="Q10" s="3">
        <v>6.0000000000000001E-3</v>
      </c>
      <c r="R10" s="3">
        <v>3.5000000000000001E-3</v>
      </c>
    </row>
    <row r="11" spans="1:22" x14ac:dyDescent="0.25">
      <c r="A11" s="17"/>
      <c r="B11" s="19" t="s">
        <v>3</v>
      </c>
      <c r="C11" s="17"/>
      <c r="D11" s="17"/>
      <c r="E11" s="17"/>
      <c r="F11" s="17"/>
      <c r="H11">
        <v>6</v>
      </c>
      <c r="I11">
        <v>91</v>
      </c>
      <c r="J11">
        <v>181</v>
      </c>
      <c r="K11" s="7" t="s">
        <v>20</v>
      </c>
      <c r="L11">
        <v>91</v>
      </c>
      <c r="M11" s="3">
        <v>3.7499999999999999E-2</v>
      </c>
      <c r="N11" s="3">
        <v>7.4999999999999997E-3</v>
      </c>
      <c r="O11" s="3">
        <v>5.0000000000000001E-3</v>
      </c>
      <c r="P11" s="3">
        <v>3.95E-2</v>
      </c>
      <c r="Q11" s="3">
        <v>8.5000000000000006E-3</v>
      </c>
      <c r="R11" s="3">
        <v>6.0000000000000001E-3</v>
      </c>
    </row>
    <row r="12" spans="1:22" ht="32.25" customHeight="1" x14ac:dyDescent="0.25">
      <c r="A12" s="20"/>
      <c r="B12" s="71" t="s">
        <v>2</v>
      </c>
      <c r="C12" s="73" t="s">
        <v>24</v>
      </c>
      <c r="D12" s="73" t="s">
        <v>4</v>
      </c>
      <c r="E12" s="21" t="s">
        <v>27</v>
      </c>
      <c r="F12" s="21" t="s">
        <v>5</v>
      </c>
      <c r="H12">
        <v>7</v>
      </c>
      <c r="I12">
        <v>181</v>
      </c>
      <c r="J12">
        <v>275</v>
      </c>
      <c r="K12" s="8" t="s">
        <v>21</v>
      </c>
      <c r="L12">
        <v>181</v>
      </c>
      <c r="M12" s="4">
        <v>4.2500000000000003E-2</v>
      </c>
      <c r="N12" s="4">
        <v>0.01</v>
      </c>
      <c r="O12" s="4">
        <v>6.4999999999999997E-3</v>
      </c>
      <c r="P12" s="4">
        <v>4.4499999999999998E-2</v>
      </c>
      <c r="Q12" s="4">
        <v>1.15E-2</v>
      </c>
      <c r="R12" s="4">
        <v>7.4999999999999997E-3</v>
      </c>
    </row>
    <row r="13" spans="1:22" x14ac:dyDescent="0.25">
      <c r="A13" s="22"/>
      <c r="B13" s="72"/>
      <c r="C13" s="74"/>
      <c r="D13" s="74"/>
      <c r="E13" s="23">
        <v>0.18</v>
      </c>
      <c r="F13" s="23">
        <v>0.05</v>
      </c>
      <c r="H13">
        <v>8</v>
      </c>
      <c r="I13">
        <v>275</v>
      </c>
      <c r="J13">
        <v>366</v>
      </c>
      <c r="K13" s="8" t="s">
        <v>15</v>
      </c>
      <c r="L13">
        <v>275</v>
      </c>
      <c r="M13" s="4">
        <v>4.4999999999999998E-2</v>
      </c>
      <c r="N13" s="4">
        <v>1.4999999999999999E-2</v>
      </c>
      <c r="O13" s="4">
        <v>8.5000000000000006E-3</v>
      </c>
      <c r="P13" s="4">
        <v>4.8000000000000001E-2</v>
      </c>
      <c r="Q13" s="4">
        <v>1.7500000000000002E-2</v>
      </c>
      <c r="R13" s="4">
        <v>9.4999999999999998E-3</v>
      </c>
    </row>
    <row r="14" spans="1:22" ht="15.75" thickBot="1" x14ac:dyDescent="0.3">
      <c r="A14" s="24"/>
      <c r="B14" s="43">
        <f>+IF(B6=P4,IF(E8&gt;=P15,E8,"Недостатня сума"),IF(E8&gt;=M15,E8,"Недостатня сума"))</f>
        <v>5000</v>
      </c>
      <c r="C14" s="25">
        <f>ROUND(B14*((C8-1)*(C9/365)),2)</f>
        <v>18.079999999999998</v>
      </c>
      <c r="D14" s="25">
        <f>B14+C14</f>
        <v>5018.08</v>
      </c>
      <c r="E14" s="25">
        <f>ROUND(C14*E13,2)</f>
        <v>3.25</v>
      </c>
      <c r="F14" s="25">
        <f>ROUND(C14*F13,2)</f>
        <v>0.9</v>
      </c>
      <c r="H14">
        <v>9</v>
      </c>
      <c r="I14">
        <v>366</v>
      </c>
      <c r="J14">
        <f t="shared" si="0"/>
        <v>732</v>
      </c>
      <c r="K14" s="8" t="s">
        <v>22</v>
      </c>
      <c r="L14">
        <v>366</v>
      </c>
      <c r="M14" s="4">
        <v>0.05</v>
      </c>
      <c r="N14" s="4">
        <v>1.7500000000000002E-2</v>
      </c>
      <c r="O14" s="4">
        <v>0.01</v>
      </c>
      <c r="P14" s="4">
        <v>5.2499999999999998E-2</v>
      </c>
      <c r="Q14" s="4">
        <v>0.02</v>
      </c>
      <c r="R14" s="4">
        <v>1.15E-2</v>
      </c>
    </row>
    <row r="15" spans="1:22" ht="30.75" customHeight="1" thickTop="1" x14ac:dyDescent="0.25">
      <c r="A15" s="17"/>
      <c r="B15" s="65" t="s">
        <v>32</v>
      </c>
      <c r="C15" s="26">
        <f>+F15-B14</f>
        <v>13.930000000000291</v>
      </c>
      <c r="D15" s="77" t="s">
        <v>25</v>
      </c>
      <c r="E15" s="77"/>
      <c r="F15" s="26">
        <f>D14-E14-F14</f>
        <v>5013.93</v>
      </c>
      <c r="I15">
        <v>733</v>
      </c>
      <c r="K15" s="1" t="s">
        <v>23</v>
      </c>
      <c r="L15" s="1"/>
      <c r="M15" s="5">
        <v>2500</v>
      </c>
      <c r="N15" s="5">
        <v>300</v>
      </c>
      <c r="O15" s="5">
        <v>250</v>
      </c>
      <c r="P15" s="5">
        <v>100000</v>
      </c>
      <c r="Q15" s="5">
        <v>10000</v>
      </c>
      <c r="R15" s="5">
        <v>10000</v>
      </c>
    </row>
    <row r="16" spans="1:22" ht="15.75" thickBot="1" x14ac:dyDescent="0.3">
      <c r="A16" s="27"/>
      <c r="B16" s="27"/>
      <c r="C16" s="27"/>
      <c r="D16" s="27"/>
      <c r="E16" s="27"/>
      <c r="F16" s="27"/>
    </row>
    <row r="17" spans="1:9" ht="16.5" thickTop="1" thickBot="1" x14ac:dyDescent="0.3">
      <c r="A17" s="27"/>
      <c r="B17" s="28"/>
      <c r="C17" s="69" t="s">
        <v>26</v>
      </c>
      <c r="D17" s="70"/>
      <c r="E17" s="70"/>
      <c r="F17" s="70"/>
    </row>
    <row r="18" spans="1:9" ht="15.75" thickTop="1" x14ac:dyDescent="0.25">
      <c r="A18" s="27"/>
      <c r="B18" s="75" t="s">
        <v>30</v>
      </c>
      <c r="C18" s="75"/>
      <c r="D18" s="75"/>
      <c r="E18" s="75"/>
      <c r="F18" s="29"/>
    </row>
    <row r="19" spans="1:9" hidden="1" x14ac:dyDescent="0.25"/>
    <row r="20" spans="1:9" hidden="1" x14ac:dyDescent="0.25">
      <c r="I20">
        <f>+MATCH($C$8,J5:J14,1)</f>
        <v>4</v>
      </c>
    </row>
    <row r="21" spans="1:9" hidden="1" x14ac:dyDescent="0.25"/>
  </sheetData>
  <sheetProtection algorithmName="SHA-512" hashValue="WvZaIk7P8nM1pcRc/22j0BMbB0LogvFPa5SWbrIhG8VNFm0BFhqQVje4oW1UBD8dxdRpz57wQxOSjuYxBwTkdg==" saltValue="2VbSuwgxt2Q35Uoi3i2AtQ==" spinCount="100000" sheet="1" selectLockedCells="1"/>
  <mergeCells count="10">
    <mergeCell ref="B18:E18"/>
    <mergeCell ref="B2:C4"/>
    <mergeCell ref="D15:E15"/>
    <mergeCell ref="P4:R4"/>
    <mergeCell ref="M4:N4"/>
    <mergeCell ref="A1:F1"/>
    <mergeCell ref="C17:F17"/>
    <mergeCell ref="B12:B13"/>
    <mergeCell ref="C12:C13"/>
    <mergeCell ref="D12:D13"/>
  </mergeCells>
  <dataValidations count="1">
    <dataValidation type="list" allowBlank="1" showInputMessage="1" showErrorMessage="1" sqref="B6">
      <formula1>$T$5:$T$6</formula1>
    </dataValidation>
  </dataValidations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GridLines="0" showRowColHeaders="0" zoomScale="130" zoomScaleNormal="130" zoomScaleSheetLayoutView="100" workbookViewId="0">
      <selection activeCell="B2" sqref="B2:C4"/>
    </sheetView>
  </sheetViews>
  <sheetFormatPr defaultColWidth="0" defaultRowHeight="15" customHeight="1" zeroHeight="1" x14ac:dyDescent="0.25"/>
  <cols>
    <col min="1" max="1" width="5" customWidth="1"/>
    <col min="2" max="2" width="21.5703125" customWidth="1"/>
    <col min="3" max="3" width="19.28515625" bestFit="1" customWidth="1"/>
    <col min="4" max="4" width="25.85546875" customWidth="1"/>
    <col min="5" max="5" width="13.42578125" customWidth="1"/>
    <col min="6" max="6" width="12" customWidth="1"/>
    <col min="7" max="10" width="9.140625" hidden="1" customWidth="1"/>
    <col min="11" max="12" width="12.140625" hidden="1" customWidth="1"/>
    <col min="13" max="13" width="11.140625" hidden="1" customWidth="1"/>
    <col min="14" max="15" width="10.140625" hidden="1" customWidth="1"/>
    <col min="16" max="16" width="13.28515625" hidden="1" customWidth="1"/>
    <col min="17" max="18" width="12.140625" hidden="1" customWidth="1"/>
    <col min="19" max="16384" width="9.140625" hidden="1"/>
  </cols>
  <sheetData>
    <row r="1" spans="1:22" ht="96.75" customHeight="1" x14ac:dyDescent="0.55000000000000004">
      <c r="A1" s="68" t="s">
        <v>0</v>
      </c>
      <c r="B1" s="68"/>
      <c r="C1" s="68"/>
      <c r="D1" s="68"/>
      <c r="E1" s="68"/>
      <c r="F1" s="68"/>
    </row>
    <row r="2" spans="1:22" ht="3.75" customHeight="1" x14ac:dyDescent="0.25">
      <c r="A2" s="12"/>
      <c r="B2" s="76" t="s">
        <v>31</v>
      </c>
      <c r="C2" s="76"/>
      <c r="D2" s="12"/>
      <c r="E2" s="12"/>
      <c r="F2" s="12"/>
    </row>
    <row r="3" spans="1:22" ht="3.75" customHeight="1" x14ac:dyDescent="0.25">
      <c r="A3" s="12"/>
      <c r="B3" s="76"/>
      <c r="C3" s="76"/>
      <c r="D3" s="12"/>
      <c r="E3" s="12"/>
      <c r="F3" s="12"/>
    </row>
    <row r="4" spans="1:22" ht="4.5" customHeight="1" x14ac:dyDescent="0.25">
      <c r="A4" s="12"/>
      <c r="B4" s="76"/>
      <c r="C4" s="76"/>
      <c r="D4" s="12"/>
      <c r="E4" s="12"/>
      <c r="F4" s="12"/>
      <c r="K4" t="s">
        <v>16</v>
      </c>
      <c r="M4" s="78" t="s">
        <v>8</v>
      </c>
      <c r="N4" s="78"/>
      <c r="O4" s="6"/>
      <c r="P4" s="78" t="s">
        <v>9</v>
      </c>
      <c r="Q4" s="78"/>
      <c r="R4" s="78"/>
    </row>
    <row r="5" spans="1:22" ht="15.75" thickBot="1" x14ac:dyDescent="0.3">
      <c r="A5" s="12"/>
      <c r="B5" s="13" t="s">
        <v>1</v>
      </c>
      <c r="C5" s="13"/>
      <c r="D5" s="13" t="s">
        <v>6</v>
      </c>
      <c r="E5" s="12"/>
      <c r="F5" s="12"/>
      <c r="J5">
        <v>7</v>
      </c>
      <c r="M5" s="2" t="s">
        <v>10</v>
      </c>
      <c r="N5" s="2" t="s">
        <v>11</v>
      </c>
      <c r="O5" s="2" t="s">
        <v>12</v>
      </c>
      <c r="P5" s="2" t="s">
        <v>10</v>
      </c>
      <c r="Q5" s="2" t="s">
        <v>11</v>
      </c>
      <c r="R5" s="2" t="s">
        <v>12</v>
      </c>
      <c r="T5" s="2" t="s">
        <v>8</v>
      </c>
      <c r="V5" s="2" t="s">
        <v>10</v>
      </c>
    </row>
    <row r="6" spans="1:22" ht="16.5" thickTop="1" thickBot="1" x14ac:dyDescent="0.3">
      <c r="A6" s="12"/>
      <c r="B6" s="11" t="s">
        <v>8</v>
      </c>
      <c r="C6" s="14"/>
      <c r="D6" s="13" t="s">
        <v>11</v>
      </c>
      <c r="E6" s="12"/>
      <c r="F6" s="12"/>
      <c r="H6">
        <v>1</v>
      </c>
      <c r="I6">
        <v>7</v>
      </c>
      <c r="J6">
        <v>14</v>
      </c>
      <c r="K6" s="7" t="s">
        <v>13</v>
      </c>
      <c r="L6">
        <v>7</v>
      </c>
      <c r="M6" s="3">
        <v>1.4999999999999999E-2</v>
      </c>
      <c r="N6" s="3">
        <v>1E-3</v>
      </c>
      <c r="O6" s="3">
        <v>1E-3</v>
      </c>
      <c r="P6" s="3">
        <v>1.7500000000000002E-2</v>
      </c>
      <c r="Q6" s="3">
        <v>1.5E-3</v>
      </c>
      <c r="R6" s="3">
        <v>1.5E-3</v>
      </c>
      <c r="T6" t="s">
        <v>9</v>
      </c>
      <c r="V6" s="2" t="s">
        <v>11</v>
      </c>
    </row>
    <row r="7" spans="1:22" ht="16.5" thickTop="1" thickBot="1" x14ac:dyDescent="0.3">
      <c r="A7" s="12"/>
      <c r="B7" s="12"/>
      <c r="C7" s="13"/>
      <c r="D7" s="13"/>
      <c r="E7" s="12"/>
      <c r="F7" s="12"/>
      <c r="H7">
        <v>2</v>
      </c>
      <c r="I7">
        <v>14</v>
      </c>
      <c r="J7">
        <v>21</v>
      </c>
      <c r="K7" s="7" t="s">
        <v>14</v>
      </c>
      <c r="L7">
        <v>14</v>
      </c>
      <c r="M7" s="3">
        <v>0.02</v>
      </c>
      <c r="N7" s="3">
        <v>1E-3</v>
      </c>
      <c r="O7" s="3">
        <v>1E-3</v>
      </c>
      <c r="P7" s="3">
        <v>2.1499999999999998E-2</v>
      </c>
      <c r="Q7" s="3">
        <v>1.5E-3</v>
      </c>
      <c r="R7" s="3">
        <v>1.5E-3</v>
      </c>
      <c r="V7" s="2" t="s">
        <v>12</v>
      </c>
    </row>
    <row r="8" spans="1:22" ht="16.5" thickTop="1" thickBot="1" x14ac:dyDescent="0.3">
      <c r="A8" s="12"/>
      <c r="B8" s="15" t="s">
        <v>7</v>
      </c>
      <c r="C8" s="10">
        <v>45</v>
      </c>
      <c r="D8" s="16" t="s">
        <v>2</v>
      </c>
      <c r="E8" s="9">
        <v>1000</v>
      </c>
      <c r="F8" s="12"/>
      <c r="H8">
        <v>3</v>
      </c>
      <c r="I8">
        <v>21</v>
      </c>
      <c r="J8">
        <f t="shared" ref="J8:J14" si="0">+I9-1</f>
        <v>30</v>
      </c>
      <c r="K8" s="7" t="s">
        <v>17</v>
      </c>
      <c r="L8">
        <v>21</v>
      </c>
      <c r="M8" s="3">
        <v>2.5000000000000001E-2</v>
      </c>
      <c r="N8" s="3">
        <v>1E-3</v>
      </c>
      <c r="O8" s="3">
        <v>1E-3</v>
      </c>
      <c r="P8" s="3">
        <v>2.7E-2</v>
      </c>
      <c r="Q8" s="3">
        <v>1.5E-3</v>
      </c>
      <c r="R8" s="3">
        <v>1.5E-3</v>
      </c>
    </row>
    <row r="9" spans="1:22" ht="45.75" thickTop="1" x14ac:dyDescent="0.25">
      <c r="A9" s="12"/>
      <c r="B9" s="41" t="s">
        <v>28</v>
      </c>
      <c r="C9" s="42">
        <f>IF(B6=T5,VLOOKUP(I20,H6:N14,7,0),VLOOKUP(I20,H6:Q15,10,0))</f>
        <v>2.5000000000000001E-3</v>
      </c>
      <c r="D9" s="66" t="s">
        <v>29</v>
      </c>
      <c r="E9" s="67">
        <f>C9*0.805</f>
        <v>2.0125E-3</v>
      </c>
      <c r="F9" s="12"/>
      <c r="H9">
        <v>4</v>
      </c>
      <c r="I9">
        <v>31</v>
      </c>
      <c r="J9">
        <v>61</v>
      </c>
      <c r="K9" s="7" t="s">
        <v>18</v>
      </c>
      <c r="L9">
        <v>31</v>
      </c>
      <c r="M9" s="3">
        <v>0.03</v>
      </c>
      <c r="N9" s="3">
        <v>2.5000000000000001E-3</v>
      </c>
      <c r="O9" s="3">
        <v>1E-3</v>
      </c>
      <c r="P9" s="3">
        <v>3.15E-2</v>
      </c>
      <c r="Q9" s="3">
        <v>3.5000000000000001E-3</v>
      </c>
      <c r="R9" s="3">
        <v>1.5E-3</v>
      </c>
    </row>
    <row r="10" spans="1:22" ht="4.5" customHeight="1" x14ac:dyDescent="0.25">
      <c r="A10" s="17"/>
      <c r="B10" s="17"/>
      <c r="C10" s="18"/>
      <c r="D10" s="17"/>
      <c r="E10" s="17"/>
      <c r="F10" s="19"/>
      <c r="H10">
        <v>5</v>
      </c>
      <c r="I10">
        <v>61</v>
      </c>
      <c r="J10">
        <v>91</v>
      </c>
      <c r="K10" s="7" t="s">
        <v>19</v>
      </c>
      <c r="L10">
        <v>61</v>
      </c>
      <c r="M10" s="3">
        <v>3.5000000000000003E-2</v>
      </c>
      <c r="N10" s="3">
        <v>5.0000000000000001E-3</v>
      </c>
      <c r="O10" s="3">
        <v>2.5000000000000001E-3</v>
      </c>
      <c r="P10" s="3">
        <v>3.7499999999999999E-2</v>
      </c>
      <c r="Q10" s="3">
        <v>6.0000000000000001E-3</v>
      </c>
      <c r="R10" s="3">
        <v>3.5000000000000001E-3</v>
      </c>
    </row>
    <row r="11" spans="1:22" x14ac:dyDescent="0.25">
      <c r="A11" s="17"/>
      <c r="B11" s="19" t="s">
        <v>3</v>
      </c>
      <c r="C11" s="17"/>
      <c r="D11" s="17"/>
      <c r="E11" s="17"/>
      <c r="F11" s="17"/>
      <c r="H11">
        <v>6</v>
      </c>
      <c r="I11">
        <v>91</v>
      </c>
      <c r="J11">
        <v>181</v>
      </c>
      <c r="K11" s="7" t="s">
        <v>20</v>
      </c>
      <c r="L11">
        <v>91</v>
      </c>
      <c r="M11" s="3">
        <v>3.7499999999999999E-2</v>
      </c>
      <c r="N11" s="3">
        <v>7.4999999999999997E-3</v>
      </c>
      <c r="O11" s="3">
        <v>5.0000000000000001E-3</v>
      </c>
      <c r="P11" s="3">
        <v>3.95E-2</v>
      </c>
      <c r="Q11" s="3">
        <v>8.5000000000000006E-3</v>
      </c>
      <c r="R11" s="3">
        <v>6.0000000000000001E-3</v>
      </c>
    </row>
    <row r="12" spans="1:22" ht="32.25" customHeight="1" x14ac:dyDescent="0.25">
      <c r="A12" s="20"/>
      <c r="B12" s="71" t="s">
        <v>2</v>
      </c>
      <c r="C12" s="73" t="s">
        <v>24</v>
      </c>
      <c r="D12" s="73" t="s">
        <v>4</v>
      </c>
      <c r="E12" s="21" t="s">
        <v>27</v>
      </c>
      <c r="F12" s="21" t="s">
        <v>5</v>
      </c>
      <c r="H12">
        <v>7</v>
      </c>
      <c r="I12">
        <v>181</v>
      </c>
      <c r="J12">
        <v>275</v>
      </c>
      <c r="K12" s="8" t="s">
        <v>21</v>
      </c>
      <c r="L12">
        <v>181</v>
      </c>
      <c r="M12" s="4">
        <v>4.2500000000000003E-2</v>
      </c>
      <c r="N12" s="4">
        <v>0.01</v>
      </c>
      <c r="O12" s="4">
        <v>6.4999999999999997E-3</v>
      </c>
      <c r="P12" s="4">
        <v>4.4499999999999998E-2</v>
      </c>
      <c r="Q12" s="4">
        <v>1.15E-2</v>
      </c>
      <c r="R12" s="4">
        <v>7.4999999999999997E-3</v>
      </c>
    </row>
    <row r="13" spans="1:22" x14ac:dyDescent="0.25">
      <c r="A13" s="22"/>
      <c r="B13" s="72"/>
      <c r="C13" s="74"/>
      <c r="D13" s="74"/>
      <c r="E13" s="23">
        <v>0.18</v>
      </c>
      <c r="F13" s="23">
        <v>0.05</v>
      </c>
      <c r="H13">
        <v>8</v>
      </c>
      <c r="I13">
        <v>275</v>
      </c>
      <c r="J13">
        <v>366</v>
      </c>
      <c r="K13" s="8" t="s">
        <v>15</v>
      </c>
      <c r="L13">
        <v>275</v>
      </c>
      <c r="M13" s="4">
        <v>4.4999999999999998E-2</v>
      </c>
      <c r="N13" s="4">
        <v>1.4999999999999999E-2</v>
      </c>
      <c r="O13" s="4">
        <v>8.5000000000000006E-3</v>
      </c>
      <c r="P13" s="4">
        <v>4.8000000000000001E-2</v>
      </c>
      <c r="Q13" s="4">
        <v>1.7500000000000002E-2</v>
      </c>
      <c r="R13" s="4">
        <v>9.4999999999999998E-3</v>
      </c>
    </row>
    <row r="14" spans="1:22" ht="15.75" thickBot="1" x14ac:dyDescent="0.3">
      <c r="A14" s="24"/>
      <c r="B14" s="43">
        <f>+IF(B6=P4,IF(E8&gt;=Q15,E8,"Недостатня сума"),IF(E8&gt;=N15,E8,"Недостатня сума"))</f>
        <v>1000</v>
      </c>
      <c r="C14" s="25">
        <f>ROUND(B14*((C8-1)*(C9/365)),2)</f>
        <v>0.3</v>
      </c>
      <c r="D14" s="25">
        <f>B14+C14</f>
        <v>1000.3</v>
      </c>
      <c r="E14" s="25">
        <f>ROUND(C14*E13,2)</f>
        <v>0.05</v>
      </c>
      <c r="F14" s="25">
        <f>ROUND(C14*F13,2)</f>
        <v>0.02</v>
      </c>
      <c r="H14">
        <v>9</v>
      </c>
      <c r="I14">
        <v>366</v>
      </c>
      <c r="J14">
        <f t="shared" si="0"/>
        <v>732</v>
      </c>
      <c r="K14" s="8" t="s">
        <v>22</v>
      </c>
      <c r="L14">
        <v>366</v>
      </c>
      <c r="M14" s="4">
        <v>0.05</v>
      </c>
      <c r="N14" s="4">
        <v>1.7500000000000002E-2</v>
      </c>
      <c r="O14" s="4">
        <v>0.01</v>
      </c>
      <c r="P14" s="4">
        <v>5.2499999999999998E-2</v>
      </c>
      <c r="Q14" s="4">
        <v>0.02</v>
      </c>
      <c r="R14" s="4">
        <v>1.15E-2</v>
      </c>
    </row>
    <row r="15" spans="1:22" ht="32.25" customHeight="1" thickTop="1" x14ac:dyDescent="0.25">
      <c r="A15" s="17"/>
      <c r="B15" s="65" t="s">
        <v>32</v>
      </c>
      <c r="C15" s="26">
        <f>+F15-B14</f>
        <v>0.23000000000001819</v>
      </c>
      <c r="D15" s="77" t="s">
        <v>25</v>
      </c>
      <c r="E15" s="77"/>
      <c r="F15" s="26">
        <f>D14-E14-F14</f>
        <v>1000.23</v>
      </c>
      <c r="I15">
        <v>733</v>
      </c>
      <c r="K15" s="1" t="s">
        <v>23</v>
      </c>
      <c r="L15" s="1"/>
      <c r="M15" s="5">
        <v>2500</v>
      </c>
      <c r="N15" s="5">
        <v>300</v>
      </c>
      <c r="O15" s="5">
        <v>250</v>
      </c>
      <c r="P15" s="5">
        <v>100000</v>
      </c>
      <c r="Q15" s="5">
        <v>10000</v>
      </c>
      <c r="R15" s="5">
        <v>10000</v>
      </c>
    </row>
    <row r="16" spans="1:22" ht="15.75" thickBot="1" x14ac:dyDescent="0.3">
      <c r="A16" s="27"/>
      <c r="B16" s="27"/>
      <c r="C16" s="27"/>
      <c r="D16" s="27"/>
      <c r="E16" s="27"/>
      <c r="F16" s="27"/>
    </row>
    <row r="17" spans="1:9" ht="16.5" thickTop="1" thickBot="1" x14ac:dyDescent="0.3">
      <c r="A17" s="27"/>
      <c r="B17" s="28"/>
      <c r="C17" s="69" t="s">
        <v>26</v>
      </c>
      <c r="D17" s="70"/>
      <c r="E17" s="70"/>
      <c r="F17" s="70"/>
    </row>
    <row r="18" spans="1:9" ht="15.75" thickTop="1" x14ac:dyDescent="0.25">
      <c r="A18" s="27"/>
      <c r="B18" s="75" t="s">
        <v>30</v>
      </c>
      <c r="C18" s="75"/>
      <c r="D18" s="75"/>
      <c r="E18" s="75"/>
      <c r="F18" s="29"/>
    </row>
    <row r="19" spans="1:9" hidden="1" x14ac:dyDescent="0.25"/>
    <row r="20" spans="1:9" hidden="1" x14ac:dyDescent="0.25">
      <c r="I20">
        <f>+MATCH($C$8,J5:J14,1)</f>
        <v>4</v>
      </c>
    </row>
    <row r="21" spans="1:9" hidden="1" x14ac:dyDescent="0.25"/>
  </sheetData>
  <sheetProtection algorithmName="SHA-512" hashValue="KxDbEYCGh4IjXaUclk3HYR6PDe4quWojABgMxPoM+ayVJpuXIvgao1iAesSD6UgaRwp3pHdwoD1hWltbzBU25w==" saltValue="uacUh76JR0zrSsU5wzXOwA==" spinCount="100000" sheet="1" selectLockedCells="1"/>
  <mergeCells count="10">
    <mergeCell ref="B18:E18"/>
    <mergeCell ref="B2:C4"/>
    <mergeCell ref="D15:E15"/>
    <mergeCell ref="C17:F17"/>
    <mergeCell ref="A1:F1"/>
    <mergeCell ref="M4:N4"/>
    <mergeCell ref="P4:R4"/>
    <mergeCell ref="B12:B13"/>
    <mergeCell ref="C12:C13"/>
    <mergeCell ref="D12:D13"/>
  </mergeCells>
  <dataValidations disablePrompts="1" count="1">
    <dataValidation type="list" allowBlank="1" showInputMessage="1" showErrorMessage="1" sqref="B6">
      <formula1>$T$5:$T$6</formula1>
    </dataValidation>
  </dataValidations>
  <pageMargins left="0.7" right="0.7" top="0.75" bottom="0.75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GridLines="0" showRowColHeaders="0" zoomScale="130" zoomScaleNormal="130" workbookViewId="0">
      <selection activeCell="E8" sqref="E8"/>
    </sheetView>
  </sheetViews>
  <sheetFormatPr defaultColWidth="0" defaultRowHeight="15" customHeight="1" zeroHeight="1" x14ac:dyDescent="0.25"/>
  <cols>
    <col min="1" max="1" width="5" style="40" customWidth="1"/>
    <col min="2" max="2" width="21.5703125" style="40" customWidth="1"/>
    <col min="3" max="3" width="19.28515625" style="40" bestFit="1" customWidth="1"/>
    <col min="4" max="4" width="25.85546875" style="40" customWidth="1"/>
    <col min="5" max="5" width="13.42578125" style="40" customWidth="1"/>
    <col min="6" max="6" width="12" style="40" customWidth="1"/>
    <col min="7" max="10" width="9.140625" style="30" hidden="1" customWidth="1"/>
    <col min="11" max="12" width="12.140625" style="30" hidden="1" customWidth="1"/>
    <col min="13" max="13" width="11.140625" style="30" hidden="1" customWidth="1"/>
    <col min="14" max="15" width="10.140625" style="30" hidden="1" customWidth="1"/>
    <col min="16" max="16" width="13.28515625" style="30" hidden="1" customWidth="1"/>
    <col min="17" max="18" width="12.140625" style="30" hidden="1" customWidth="1"/>
    <col min="19" max="16384" width="9.140625" style="30" hidden="1"/>
  </cols>
  <sheetData>
    <row r="1" spans="1:22" ht="96.75" customHeight="1" x14ac:dyDescent="0.55000000000000004">
      <c r="A1" s="86" t="s">
        <v>0</v>
      </c>
      <c r="B1" s="86"/>
      <c r="C1" s="86"/>
      <c r="D1" s="86"/>
      <c r="E1" s="86"/>
      <c r="F1" s="86"/>
      <c r="G1" s="30">
        <v>30</v>
      </c>
    </row>
    <row r="2" spans="1:22" ht="3.75" customHeight="1" x14ac:dyDescent="0.25">
      <c r="A2" s="44"/>
      <c r="B2" s="76" t="s">
        <v>31</v>
      </c>
      <c r="C2" s="76"/>
      <c r="D2" s="44"/>
      <c r="E2" s="44"/>
      <c r="F2" s="44"/>
    </row>
    <row r="3" spans="1:22" ht="3.75" customHeight="1" x14ac:dyDescent="0.25">
      <c r="A3" s="44"/>
      <c r="B3" s="76"/>
      <c r="C3" s="76"/>
      <c r="D3" s="44"/>
      <c r="E3" s="44"/>
      <c r="F3" s="44"/>
    </row>
    <row r="4" spans="1:22" ht="4.5" customHeight="1" x14ac:dyDescent="0.25">
      <c r="A4" s="44"/>
      <c r="B4" s="76"/>
      <c r="C4" s="76"/>
      <c r="D4" s="44"/>
      <c r="E4" s="44"/>
      <c r="F4" s="44"/>
      <c r="K4" s="30" t="s">
        <v>16</v>
      </c>
      <c r="M4" s="79" t="s">
        <v>8</v>
      </c>
      <c r="N4" s="79"/>
      <c r="O4" s="31"/>
      <c r="P4" s="79" t="s">
        <v>9</v>
      </c>
      <c r="Q4" s="79"/>
      <c r="R4" s="79"/>
    </row>
    <row r="5" spans="1:22" ht="15.75" thickBot="1" x14ac:dyDescent="0.3">
      <c r="A5" s="44"/>
      <c r="B5" s="45" t="s">
        <v>1</v>
      </c>
      <c r="C5" s="45"/>
      <c r="D5" s="45" t="s">
        <v>6</v>
      </c>
      <c r="E5" s="44"/>
      <c r="F5" s="44"/>
      <c r="J5" s="30">
        <v>7</v>
      </c>
      <c r="M5" s="32" t="s">
        <v>10</v>
      </c>
      <c r="N5" s="32" t="s">
        <v>11</v>
      </c>
      <c r="O5" s="32" t="s">
        <v>12</v>
      </c>
      <c r="P5" s="32" t="s">
        <v>10</v>
      </c>
      <c r="Q5" s="32" t="s">
        <v>11</v>
      </c>
      <c r="R5" s="32" t="s">
        <v>12</v>
      </c>
      <c r="T5" s="32" t="s">
        <v>8</v>
      </c>
      <c r="V5" s="32" t="s">
        <v>10</v>
      </c>
    </row>
    <row r="6" spans="1:22" ht="16.5" thickTop="1" thickBot="1" x14ac:dyDescent="0.3">
      <c r="A6" s="44"/>
      <c r="B6" s="11" t="s">
        <v>8</v>
      </c>
      <c r="C6" s="47"/>
      <c r="D6" s="45" t="s">
        <v>12</v>
      </c>
      <c r="E6" s="44"/>
      <c r="F6" s="44"/>
      <c r="H6" s="30">
        <v>1</v>
      </c>
      <c r="I6" s="30">
        <v>7</v>
      </c>
      <c r="J6" s="30">
        <v>14</v>
      </c>
      <c r="K6" s="33" t="s">
        <v>13</v>
      </c>
      <c r="L6" s="30">
        <v>7</v>
      </c>
      <c r="M6" s="34">
        <v>1.4999999999999999E-2</v>
      </c>
      <c r="N6" s="34">
        <v>1E-3</v>
      </c>
      <c r="O6" s="34">
        <v>1E-3</v>
      </c>
      <c r="P6" s="34">
        <v>1.7500000000000002E-2</v>
      </c>
      <c r="Q6" s="34">
        <v>1.5E-3</v>
      </c>
      <c r="R6" s="34">
        <v>1.5E-3</v>
      </c>
      <c r="T6" s="30" t="s">
        <v>9</v>
      </c>
      <c r="V6" s="32" t="s">
        <v>11</v>
      </c>
    </row>
    <row r="7" spans="1:22" ht="16.5" thickTop="1" thickBot="1" x14ac:dyDescent="0.3">
      <c r="A7" s="44"/>
      <c r="B7" s="44"/>
      <c r="C7" s="45"/>
      <c r="D7" s="45"/>
      <c r="E7" s="44"/>
      <c r="F7" s="44"/>
      <c r="H7" s="30">
        <v>2</v>
      </c>
      <c r="I7" s="30">
        <v>14</v>
      </c>
      <c r="J7" s="30">
        <v>21</v>
      </c>
      <c r="K7" s="33" t="s">
        <v>14</v>
      </c>
      <c r="L7" s="30">
        <v>14</v>
      </c>
      <c r="M7" s="34">
        <v>0.02</v>
      </c>
      <c r="N7" s="34">
        <v>1E-3</v>
      </c>
      <c r="O7" s="34">
        <v>1E-3</v>
      </c>
      <c r="P7" s="34">
        <v>2.1499999999999998E-2</v>
      </c>
      <c r="Q7" s="34">
        <v>1.5E-3</v>
      </c>
      <c r="R7" s="34">
        <v>1.5E-3</v>
      </c>
      <c r="V7" s="32" t="s">
        <v>12</v>
      </c>
    </row>
    <row r="8" spans="1:22" ht="16.5" thickTop="1" thickBot="1" x14ac:dyDescent="0.3">
      <c r="A8" s="44"/>
      <c r="B8" s="48" t="s">
        <v>7</v>
      </c>
      <c r="C8" s="10">
        <v>45</v>
      </c>
      <c r="D8" s="49" t="s">
        <v>2</v>
      </c>
      <c r="E8" s="9">
        <v>1000</v>
      </c>
      <c r="F8" s="44"/>
      <c r="H8" s="30">
        <v>3</v>
      </c>
      <c r="I8" s="30">
        <v>21</v>
      </c>
      <c r="J8" s="30">
        <f t="shared" ref="J8:J14" si="0">+I9-1</f>
        <v>30</v>
      </c>
      <c r="K8" s="33" t="s">
        <v>17</v>
      </c>
      <c r="L8" s="30">
        <v>21</v>
      </c>
      <c r="M8" s="34">
        <v>2.5000000000000001E-2</v>
      </c>
      <c r="N8" s="34">
        <v>1E-3</v>
      </c>
      <c r="O8" s="34">
        <v>1E-3</v>
      </c>
      <c r="P8" s="34">
        <v>2.7E-2</v>
      </c>
      <c r="Q8" s="34">
        <v>1.5E-3</v>
      </c>
      <c r="R8" s="34">
        <v>1.5E-3</v>
      </c>
    </row>
    <row r="9" spans="1:22" ht="45.75" thickTop="1" x14ac:dyDescent="0.25">
      <c r="A9" s="44"/>
      <c r="B9" s="50" t="s">
        <v>28</v>
      </c>
      <c r="C9" s="51">
        <f>IF(B6=T5,VLOOKUP(I20,H6:O14,8,0),VLOOKUP(I20,H6:R15,11,0))</f>
        <v>1E-3</v>
      </c>
      <c r="D9" s="50" t="s">
        <v>29</v>
      </c>
      <c r="E9" s="52">
        <f>C9*0.805</f>
        <v>8.0500000000000005E-4</v>
      </c>
      <c r="F9" s="44"/>
      <c r="H9" s="30">
        <v>4</v>
      </c>
      <c r="I9" s="30">
        <v>31</v>
      </c>
      <c r="J9" s="30">
        <v>61</v>
      </c>
      <c r="K9" s="33" t="s">
        <v>18</v>
      </c>
      <c r="L9" s="30">
        <v>31</v>
      </c>
      <c r="M9" s="34">
        <v>0.03</v>
      </c>
      <c r="N9" s="34">
        <v>2.5000000000000001E-3</v>
      </c>
      <c r="O9" s="34">
        <v>1E-3</v>
      </c>
      <c r="P9" s="34">
        <v>3.15E-2</v>
      </c>
      <c r="Q9" s="34">
        <v>3.5000000000000001E-3</v>
      </c>
      <c r="R9" s="34">
        <v>1.5E-3</v>
      </c>
    </row>
    <row r="10" spans="1:22" ht="4.5" customHeight="1" x14ac:dyDescent="0.25">
      <c r="A10" s="53"/>
      <c r="B10" s="53"/>
      <c r="C10" s="54"/>
      <c r="D10" s="53"/>
      <c r="E10" s="53"/>
      <c r="F10" s="55"/>
      <c r="H10" s="30">
        <v>5</v>
      </c>
      <c r="I10" s="30">
        <v>61</v>
      </c>
      <c r="J10" s="30">
        <v>91</v>
      </c>
      <c r="K10" s="33" t="s">
        <v>19</v>
      </c>
      <c r="L10" s="30">
        <v>61</v>
      </c>
      <c r="M10" s="34">
        <v>3.5000000000000003E-2</v>
      </c>
      <c r="N10" s="34">
        <v>5.0000000000000001E-3</v>
      </c>
      <c r="O10" s="34">
        <v>2.5000000000000001E-3</v>
      </c>
      <c r="P10" s="34">
        <v>3.7499999999999999E-2</v>
      </c>
      <c r="Q10" s="34">
        <v>6.0000000000000001E-3</v>
      </c>
      <c r="R10" s="34">
        <v>3.5000000000000001E-3</v>
      </c>
    </row>
    <row r="11" spans="1:22" x14ac:dyDescent="0.25">
      <c r="A11" s="53"/>
      <c r="B11" s="55" t="s">
        <v>3</v>
      </c>
      <c r="C11" s="53"/>
      <c r="D11" s="53"/>
      <c r="E11" s="53"/>
      <c r="F11" s="53"/>
      <c r="H11" s="30">
        <v>6</v>
      </c>
      <c r="I11" s="30">
        <v>91</v>
      </c>
      <c r="J11" s="30">
        <v>181</v>
      </c>
      <c r="K11" s="33" t="s">
        <v>20</v>
      </c>
      <c r="L11" s="30">
        <v>91</v>
      </c>
      <c r="M11" s="34">
        <v>3.7499999999999999E-2</v>
      </c>
      <c r="N11" s="34">
        <v>7.4999999999999997E-3</v>
      </c>
      <c r="O11" s="34">
        <v>5.0000000000000001E-3</v>
      </c>
      <c r="P11" s="34">
        <v>3.95E-2</v>
      </c>
      <c r="Q11" s="34">
        <v>8.5000000000000006E-3</v>
      </c>
      <c r="R11" s="34">
        <v>6.0000000000000001E-3</v>
      </c>
    </row>
    <row r="12" spans="1:22" ht="32.25" customHeight="1" x14ac:dyDescent="0.25">
      <c r="A12" s="56"/>
      <c r="B12" s="80" t="s">
        <v>2</v>
      </c>
      <c r="C12" s="82" t="s">
        <v>24</v>
      </c>
      <c r="D12" s="82" t="s">
        <v>4</v>
      </c>
      <c r="E12" s="57" t="s">
        <v>27</v>
      </c>
      <c r="F12" s="57" t="s">
        <v>5</v>
      </c>
      <c r="H12" s="30">
        <v>7</v>
      </c>
      <c r="I12" s="30">
        <v>181</v>
      </c>
      <c r="J12" s="30">
        <v>275</v>
      </c>
      <c r="K12" s="35" t="s">
        <v>21</v>
      </c>
      <c r="L12" s="30">
        <v>181</v>
      </c>
      <c r="M12" s="36">
        <v>4.2500000000000003E-2</v>
      </c>
      <c r="N12" s="36">
        <v>0.01</v>
      </c>
      <c r="O12" s="36">
        <v>6.4999999999999997E-3</v>
      </c>
      <c r="P12" s="36">
        <v>4.4499999999999998E-2</v>
      </c>
      <c r="Q12" s="36">
        <v>1.15E-2</v>
      </c>
      <c r="R12" s="36">
        <v>7.4999999999999997E-3</v>
      </c>
    </row>
    <row r="13" spans="1:22" x14ac:dyDescent="0.25">
      <c r="A13" s="58"/>
      <c r="B13" s="81"/>
      <c r="C13" s="83"/>
      <c r="D13" s="83"/>
      <c r="E13" s="59">
        <v>0.18</v>
      </c>
      <c r="F13" s="59">
        <v>0.05</v>
      </c>
      <c r="H13" s="30">
        <v>8</v>
      </c>
      <c r="I13" s="30">
        <v>275</v>
      </c>
      <c r="J13" s="30">
        <v>366</v>
      </c>
      <c r="K13" s="35" t="s">
        <v>15</v>
      </c>
      <c r="L13" s="30">
        <v>275</v>
      </c>
      <c r="M13" s="36">
        <v>4.4999999999999998E-2</v>
      </c>
      <c r="N13" s="36">
        <v>1.4999999999999999E-2</v>
      </c>
      <c r="O13" s="36">
        <v>8.5000000000000006E-3</v>
      </c>
      <c r="P13" s="36">
        <v>4.8000000000000001E-2</v>
      </c>
      <c r="Q13" s="36">
        <v>1.7500000000000002E-2</v>
      </c>
      <c r="R13" s="36">
        <v>9.4999999999999998E-3</v>
      </c>
    </row>
    <row r="14" spans="1:22" ht="15.75" thickBot="1" x14ac:dyDescent="0.3">
      <c r="A14" s="60"/>
      <c r="B14" s="61">
        <f>+IF(B6=P4,IF(E8&gt;=R15,E8,"Недостатня сума"),IF(E8&gt;=O15,E8,"Недостатня сума"))</f>
        <v>1000</v>
      </c>
      <c r="C14" s="62">
        <f>ROUND(B14*((C8-1)*(C9/365)),2)</f>
        <v>0.12</v>
      </c>
      <c r="D14" s="62">
        <f>B14+C14</f>
        <v>1000.12</v>
      </c>
      <c r="E14" s="62">
        <f>ROUND(C14*E13,2)</f>
        <v>0.02</v>
      </c>
      <c r="F14" s="62">
        <f>ROUND(C14*F13,2)</f>
        <v>0.01</v>
      </c>
      <c r="H14" s="30">
        <v>9</v>
      </c>
      <c r="I14" s="30">
        <v>366</v>
      </c>
      <c r="J14" s="30">
        <f t="shared" si="0"/>
        <v>732</v>
      </c>
      <c r="K14" s="35" t="s">
        <v>22</v>
      </c>
      <c r="L14" s="30">
        <v>366</v>
      </c>
      <c r="M14" s="36">
        <v>0.05</v>
      </c>
      <c r="N14" s="36">
        <v>1.7500000000000002E-2</v>
      </c>
      <c r="O14" s="36">
        <v>0.01</v>
      </c>
      <c r="P14" s="36">
        <v>5.2499999999999998E-2</v>
      </c>
      <c r="Q14" s="36">
        <v>0.02</v>
      </c>
      <c r="R14" s="36">
        <v>1.15E-2</v>
      </c>
    </row>
    <row r="15" spans="1:22" ht="30.75" customHeight="1" thickTop="1" x14ac:dyDescent="0.25">
      <c r="A15" s="17"/>
      <c r="B15" s="65" t="s">
        <v>32</v>
      </c>
      <c r="C15" s="26">
        <f>+F15-B14</f>
        <v>9.0000000000031832E-2</v>
      </c>
      <c r="D15" s="77" t="s">
        <v>25</v>
      </c>
      <c r="E15" s="77"/>
      <c r="F15" s="26">
        <f>D14-E14-F14</f>
        <v>1000.09</v>
      </c>
      <c r="I15" s="30">
        <v>733</v>
      </c>
      <c r="K15" s="37" t="s">
        <v>23</v>
      </c>
      <c r="L15" s="37"/>
      <c r="M15" s="38">
        <v>2500</v>
      </c>
      <c r="N15" s="38">
        <v>300</v>
      </c>
      <c r="O15" s="38">
        <v>250</v>
      </c>
      <c r="P15" s="38">
        <v>100000</v>
      </c>
      <c r="Q15" s="38">
        <v>10000</v>
      </c>
      <c r="R15" s="38">
        <v>10000</v>
      </c>
    </row>
    <row r="16" spans="1:22" ht="15.75" thickBot="1" x14ac:dyDescent="0.3">
      <c r="A16" s="63"/>
      <c r="B16" s="63"/>
      <c r="C16" s="63"/>
      <c r="D16" s="63"/>
      <c r="E16" s="63"/>
      <c r="F16" s="63"/>
    </row>
    <row r="17" spans="1:9" ht="16.5" thickTop="1" thickBot="1" x14ac:dyDescent="0.3">
      <c r="A17" s="63"/>
      <c r="B17" s="46"/>
      <c r="C17" s="84" t="s">
        <v>26</v>
      </c>
      <c r="D17" s="85"/>
      <c r="E17" s="85"/>
      <c r="F17" s="85"/>
    </row>
    <row r="18" spans="1:9" ht="15.75" thickTop="1" x14ac:dyDescent="0.25">
      <c r="A18" s="63"/>
      <c r="B18" s="75" t="s">
        <v>30</v>
      </c>
      <c r="C18" s="75"/>
      <c r="D18" s="75"/>
      <c r="E18" s="75"/>
      <c r="F18" s="64"/>
    </row>
    <row r="19" spans="1:9" hidden="1" x14ac:dyDescent="0.25"/>
    <row r="20" spans="1:9" hidden="1" x14ac:dyDescent="0.25">
      <c r="I20" s="30">
        <f>+MATCH($C$8,J5:J14,1)</f>
        <v>4</v>
      </c>
    </row>
    <row r="21" spans="1:9" hidden="1" x14ac:dyDescent="0.25"/>
  </sheetData>
  <sheetProtection algorithmName="SHA-512" hashValue="VXkHke33+1eJrajxNsJJCwcc6nJUA+xfag0TiIibP7P+fFqI7TLRvKEE0ZkNeLb0p2iMxjE/07cYfrivJyKACQ==" saltValue="zcTEZf5ItgthHaLB83GwVA==" spinCount="100000" sheet="1" selectLockedCells="1"/>
  <mergeCells count="10">
    <mergeCell ref="B18:E18"/>
    <mergeCell ref="B2:C4"/>
    <mergeCell ref="D15:E15"/>
    <mergeCell ref="C17:F17"/>
    <mergeCell ref="A1:F1"/>
    <mergeCell ref="M4:N4"/>
    <mergeCell ref="P4:R4"/>
    <mergeCell ref="B12:B13"/>
    <mergeCell ref="C12:C13"/>
    <mergeCell ref="D12:D13"/>
  </mergeCells>
  <dataValidations count="1">
    <dataValidation type="list" allowBlank="1" showInputMessage="1" showErrorMessage="1" sqref="B6">
      <formula1>$T$5:$T$6</formula1>
    </dataValidation>
  </dataValidations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UAH</vt:lpstr>
      <vt:lpstr>USD</vt:lpstr>
      <vt:lpstr>EUR</vt:lpstr>
    </vt:vector>
  </TitlesOfParts>
  <Company>Credit Europe Bank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Iryna Kotlyar</dc:creator>
  <cp:lastModifiedBy>Iryna Kotlyar</cp:lastModifiedBy>
  <dcterms:created xsi:type="dcterms:W3CDTF">2020-08-20T12:45:38Z</dcterms:created>
  <dcterms:modified xsi:type="dcterms:W3CDTF">2025-02-06T13:11:03Z</dcterms:modified>
</cp:coreProperties>
</file>